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19440" windowHeight="13176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2" i="1" l="1"/>
  <c r="D12" i="1"/>
  <c r="G11" i="1"/>
  <c r="C12" i="1"/>
  <c r="D11" i="1"/>
  <c r="C11" i="1"/>
  <c r="G17" i="1" l="1"/>
  <c r="F17" i="1"/>
  <c r="E17" i="1"/>
  <c r="D17" i="1"/>
  <c r="C17" i="1"/>
  <c r="G16" i="1"/>
  <c r="F16" i="1"/>
  <c r="E16" i="1"/>
  <c r="E19" i="1" s="1"/>
  <c r="E20" i="1" s="1"/>
  <c r="D16" i="1"/>
  <c r="C16" i="1"/>
  <c r="C19" i="1" s="1"/>
  <c r="C20" i="1" s="1"/>
  <c r="F19" i="1" l="1"/>
  <c r="F20" i="1" s="1"/>
  <c r="D19" i="1"/>
  <c r="D20" i="1" s="1"/>
  <c r="G19" i="1"/>
  <c r="G20" i="1" s="1"/>
  <c r="E21" i="1"/>
  <c r="E22" i="1" s="1"/>
  <c r="D21" i="1" l="1"/>
  <c r="D22" i="1" s="1"/>
  <c r="D23" i="1" s="1"/>
  <c r="G21" i="1"/>
  <c r="G22" i="1" s="1"/>
  <c r="C21" i="1"/>
  <c r="C22" i="1" s="1"/>
  <c r="C23" i="1" s="1"/>
  <c r="F21" i="1"/>
  <c r="F22" i="1" s="1"/>
</calcChain>
</file>

<file path=xl/sharedStrings.xml><?xml version="1.0" encoding="utf-8"?>
<sst xmlns="http://schemas.openxmlformats.org/spreadsheetml/2006/main" count="34" uniqueCount="31">
  <si>
    <t>Марка автотранспорту</t>
  </si>
  <si>
    <t>З паливом</t>
  </si>
  <si>
    <t>Нарахування 22%</t>
  </si>
  <si>
    <t>РОЗРАХУНОК</t>
  </si>
  <si>
    <t>ПДВ 20%</t>
  </si>
  <si>
    <t>Вартість 1 маш./год.</t>
  </si>
  <si>
    <t>Простій (год)</t>
  </si>
  <si>
    <t>Всього собівартість              за 1 маш./год.</t>
  </si>
  <si>
    <t>По трасі (49)</t>
  </si>
  <si>
    <t>По місту(20)</t>
  </si>
  <si>
    <t>Накладні витрати 30%</t>
  </si>
  <si>
    <t>-</t>
  </si>
  <si>
    <t>Без палива</t>
  </si>
  <si>
    <t>Робота з обладнанням</t>
  </si>
  <si>
    <t>Директор КП ДМР "Благоустрій Дунаєвеччини"</t>
  </si>
  <si>
    <t>Економіст</t>
  </si>
  <si>
    <t xml:space="preserve"> вартості роботи автотранспорту по КП ДМР "Благоустрій Дунаєвеччини"  за одну годину роботи </t>
  </si>
  <si>
    <t>Ремонтний фонд</t>
  </si>
  <si>
    <t>Гідравлічне масло</t>
  </si>
  <si>
    <t>Автопідйомник телескопічний із дубль кабіною ТК-G33092AGP 18 (ГАЗ 3309) ВХ6409ВХ</t>
  </si>
  <si>
    <t>Амортизація</t>
  </si>
  <si>
    <t>Заробітна плата</t>
  </si>
  <si>
    <t>Рентабельність 20%</t>
  </si>
  <si>
    <t>Дизпаливо  17,25 л.</t>
  </si>
  <si>
    <t>Вартість 1 км (з ПДВ)</t>
  </si>
  <si>
    <t>станом на березень 2022</t>
  </si>
  <si>
    <t>Машинне масло (2,6х33)</t>
  </si>
  <si>
    <t>Нижник В.С.</t>
  </si>
  <si>
    <t>Заступник гол. бухгалтер</t>
  </si>
  <si>
    <t>Їжак О.М.</t>
  </si>
  <si>
    <t>Барвінок А.В.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</si>
</sst>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1" xfId="0" applyFont="1" applyBorder="1"/>
    <xf numFmtId="0" fontId="1" fillId="0" borderId="0" xfId="0" applyFont="1"/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1" fillId="0" borderId="6" xfId="0" applyFont="1" applyBorder="1" applyAlignment="1"/>
    <xf numFmtId="0" fontId="5" fillId="0" borderId="0" xfId="0" applyFont="1" applyAlignment="1">
      <alignment wrapText="1"/>
    </xf>
    <xf numFmtId="0" fontId="6" fillId="0" borderId="1" xfId="0" applyFont="1" applyBorder="1"/>
    <xf numFmtId="0" fontId="5" fillId="0" borderId="0" xfId="0" applyFont="1"/>
    <xf numFmtId="49" fontId="6" fillId="0" borderId="1" xfId="0" applyNumberFormat="1" applyFont="1" applyBorder="1" applyAlignment="1">
      <alignment horizontal="right"/>
    </xf>
    <xf numFmtId="49" fontId="6" fillId="0" borderId="1" xfId="0" applyNumberFormat="1" applyFont="1" applyBorder="1" applyAlignment="1">
      <alignment horizontal="center"/>
    </xf>
    <xf numFmtId="0" fontId="6" fillId="2" borderId="1" xfId="0" applyNumberFormat="1" applyFont="1" applyFill="1" applyBorder="1" applyAlignment="1">
      <alignment horizontal="right"/>
    </xf>
    <xf numFmtId="2" fontId="6" fillId="0" borderId="1" xfId="0" applyNumberFormat="1" applyFont="1" applyBorder="1"/>
    <xf numFmtId="2" fontId="7" fillId="0" borderId="1" xfId="0" applyNumberFormat="1" applyFont="1" applyBorder="1"/>
    <xf numFmtId="2" fontId="1" fillId="0" borderId="1" xfId="0" applyNumberFormat="1" applyFont="1" applyBorder="1" applyAlignment="1">
      <alignment horizontal="right" wrapText="1"/>
    </xf>
    <xf numFmtId="2" fontId="1" fillId="0" borderId="1" xfId="0" applyNumberFormat="1" applyFont="1" applyBorder="1"/>
    <xf numFmtId="0" fontId="1" fillId="0" borderId="0" xfId="0" applyFont="1" applyBorder="1"/>
    <xf numFmtId="2" fontId="7" fillId="0" borderId="0" xfId="0" applyNumberFormat="1" applyFont="1" applyBorder="1"/>
    <xf numFmtId="0" fontId="5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1" fillId="0" borderId="2" xfId="0" applyFont="1" applyBorder="1" applyAlignment="1"/>
    <xf numFmtId="0" fontId="1" fillId="0" borderId="3" xfId="0" applyFont="1" applyBorder="1" applyAlignment="1"/>
    <xf numFmtId="0" fontId="1" fillId="0" borderId="4" xfId="0" applyFont="1" applyBorder="1" applyAlignment="1"/>
    <xf numFmtId="0" fontId="1" fillId="0" borderId="5" xfId="0" applyFont="1" applyBorder="1" applyAlignment="1"/>
    <xf numFmtId="0" fontId="1" fillId="0" borderId="2" xfId="0" applyFont="1" applyBorder="1" applyAlignment="1">
      <alignment wrapText="1"/>
    </xf>
    <xf numFmtId="0" fontId="0" fillId="0" borderId="3" xfId="0" applyBorder="1" applyAlignment="1">
      <alignment wrapText="1"/>
    </xf>
    <xf numFmtId="0" fontId="3" fillId="0" borderId="2" xfId="0" applyFont="1" applyBorder="1" applyAlignment="1">
      <alignment wrapText="1"/>
    </xf>
    <xf numFmtId="0" fontId="4" fillId="0" borderId="3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7"/>
  <sheetViews>
    <sheetView tabSelected="1" zoomScale="120" zoomScaleNormal="120" workbookViewId="0">
      <selection activeCell="F8" sqref="F8:F9"/>
    </sheetView>
  </sheetViews>
  <sheetFormatPr defaultRowHeight="14.4" x14ac:dyDescent="0.3"/>
  <cols>
    <col min="1" max="1" width="2.6640625" customWidth="1"/>
    <col min="2" max="2" width="31.44140625" customWidth="1"/>
    <col min="3" max="3" width="11.33203125" customWidth="1"/>
    <col min="4" max="4" width="10.33203125" customWidth="1"/>
    <col min="5" max="5" width="9.33203125" customWidth="1"/>
    <col min="9" max="9" width="35.6640625" customWidth="1"/>
    <col min="10" max="10" width="10.6640625" customWidth="1"/>
    <col min="11" max="11" width="8.5546875" customWidth="1"/>
    <col min="15" max="15" width="13.109375" customWidth="1"/>
  </cols>
  <sheetData>
    <row r="1" spans="2:7" ht="15" customHeight="1" x14ac:dyDescent="0.25"/>
    <row r="2" spans="2:7" ht="28.5" customHeight="1" x14ac:dyDescent="0.3">
      <c r="E2" s="2"/>
    </row>
    <row r="3" spans="2:7" ht="13.5" customHeight="1" x14ac:dyDescent="0.25"/>
    <row r="4" spans="2:7" ht="22.5" customHeight="1" x14ac:dyDescent="0.3">
      <c r="C4" s="19" t="s">
        <v>3</v>
      </c>
      <c r="D4" s="20"/>
    </row>
    <row r="5" spans="2:7" x14ac:dyDescent="0.3">
      <c r="B5" s="21" t="s">
        <v>16</v>
      </c>
      <c r="C5" s="22"/>
      <c r="D5" s="22"/>
      <c r="E5" s="22"/>
      <c r="F5" s="23"/>
      <c r="G5" s="23"/>
    </row>
    <row r="6" spans="2:7" x14ac:dyDescent="0.3">
      <c r="B6" s="22"/>
      <c r="C6" s="22"/>
      <c r="D6" s="22"/>
      <c r="E6" s="22"/>
      <c r="F6" s="23"/>
      <c r="G6" s="23"/>
    </row>
    <row r="7" spans="2:7" x14ac:dyDescent="0.3">
      <c r="D7" s="5"/>
      <c r="E7" s="2"/>
      <c r="F7" t="s">
        <v>25</v>
      </c>
    </row>
    <row r="8" spans="2:7" x14ac:dyDescent="0.3">
      <c r="B8" s="24" t="s">
        <v>0</v>
      </c>
      <c r="C8" s="26" t="s">
        <v>1</v>
      </c>
      <c r="D8" s="27"/>
      <c r="E8" s="28" t="s">
        <v>12</v>
      </c>
      <c r="F8" s="28" t="s">
        <v>6</v>
      </c>
      <c r="G8" s="30" t="s">
        <v>13</v>
      </c>
    </row>
    <row r="9" spans="2:7" ht="28.2" x14ac:dyDescent="0.3">
      <c r="B9" s="25"/>
      <c r="C9" s="3" t="s">
        <v>9</v>
      </c>
      <c r="D9" s="3" t="s">
        <v>8</v>
      </c>
      <c r="E9" s="29"/>
      <c r="F9" s="29"/>
      <c r="G9" s="31"/>
    </row>
    <row r="10" spans="2:7" ht="42" x14ac:dyDescent="0.3">
      <c r="B10" s="4" t="s">
        <v>19</v>
      </c>
      <c r="C10" s="1"/>
      <c r="D10" s="1"/>
      <c r="E10" s="1"/>
      <c r="F10" s="1"/>
      <c r="G10" s="1"/>
    </row>
    <row r="11" spans="2:7" x14ac:dyDescent="0.3">
      <c r="B11" s="3" t="s">
        <v>23</v>
      </c>
      <c r="C11" s="14">
        <f>17.25*38/100*20</f>
        <v>131.1</v>
      </c>
      <c r="D11" s="14">
        <f>17.25*38/100*49</f>
        <v>321.19499999999999</v>
      </c>
      <c r="E11" s="1"/>
      <c r="F11" s="1"/>
      <c r="G11" s="1">
        <f>38*2</f>
        <v>76</v>
      </c>
    </row>
    <row r="12" spans="2:7" x14ac:dyDescent="0.3">
      <c r="B12" s="7" t="s">
        <v>26</v>
      </c>
      <c r="C12" s="12">
        <f>2.6*33/100*20</f>
        <v>17.16</v>
      </c>
      <c r="D12" s="12">
        <f>2.6*33/100*49</f>
        <v>42.042000000000002</v>
      </c>
      <c r="E12" s="12">
        <f>2.6*33/100*49</f>
        <v>42.042000000000002</v>
      </c>
      <c r="F12" s="7"/>
      <c r="G12" s="7"/>
    </row>
    <row r="13" spans="2:7" x14ac:dyDescent="0.3">
      <c r="B13" s="1" t="s">
        <v>18</v>
      </c>
      <c r="C13" s="9" t="s">
        <v>11</v>
      </c>
      <c r="D13" s="10" t="s">
        <v>11</v>
      </c>
      <c r="E13" s="10" t="s">
        <v>11</v>
      </c>
      <c r="F13" s="10" t="s">
        <v>11</v>
      </c>
      <c r="G13" s="11">
        <v>19</v>
      </c>
    </row>
    <row r="14" spans="2:7" x14ac:dyDescent="0.3">
      <c r="B14" s="1" t="s">
        <v>20</v>
      </c>
      <c r="C14" s="12">
        <v>64.37</v>
      </c>
      <c r="D14" s="12">
        <v>64.37</v>
      </c>
      <c r="E14" s="12">
        <v>64.37</v>
      </c>
      <c r="F14" s="12">
        <v>64.37</v>
      </c>
      <c r="G14" s="12">
        <v>64.37</v>
      </c>
    </row>
    <row r="15" spans="2:7" x14ac:dyDescent="0.3">
      <c r="B15" s="1" t="s">
        <v>21</v>
      </c>
      <c r="C15" s="1">
        <v>87.11</v>
      </c>
      <c r="D15" s="1">
        <v>87.11</v>
      </c>
      <c r="E15" s="1">
        <v>87.11</v>
      </c>
      <c r="F15" s="1">
        <v>87.11</v>
      </c>
      <c r="G15" s="1">
        <v>87.11</v>
      </c>
    </row>
    <row r="16" spans="2:7" x14ac:dyDescent="0.3">
      <c r="B16" s="1" t="s">
        <v>2</v>
      </c>
      <c r="C16" s="12">
        <f>C15*22%</f>
        <v>19.164200000000001</v>
      </c>
      <c r="D16" s="12">
        <f>D15*22%</f>
        <v>19.164200000000001</v>
      </c>
      <c r="E16" s="12">
        <f>E15*22%</f>
        <v>19.164200000000001</v>
      </c>
      <c r="F16" s="12">
        <f>F15*22%</f>
        <v>19.164200000000001</v>
      </c>
      <c r="G16" s="12">
        <f>G15*22%</f>
        <v>19.164200000000001</v>
      </c>
    </row>
    <row r="17" spans="2:7" x14ac:dyDescent="0.3">
      <c r="B17" s="1" t="s">
        <v>10</v>
      </c>
      <c r="C17" s="12">
        <f>C15*30%</f>
        <v>26.132999999999999</v>
      </c>
      <c r="D17" s="12">
        <f>D15*30%</f>
        <v>26.132999999999999</v>
      </c>
      <c r="E17" s="12">
        <f>E15*30%</f>
        <v>26.132999999999999</v>
      </c>
      <c r="F17" s="12">
        <f>F15*30%</f>
        <v>26.132999999999999</v>
      </c>
      <c r="G17" s="12">
        <f>G15*30%</f>
        <v>26.132999999999999</v>
      </c>
    </row>
    <row r="18" spans="2:7" x14ac:dyDescent="0.3">
      <c r="B18" s="1" t="s">
        <v>17</v>
      </c>
      <c r="C18" s="15">
        <v>60</v>
      </c>
      <c r="D18" s="15">
        <v>60</v>
      </c>
      <c r="E18" s="15">
        <v>60</v>
      </c>
      <c r="F18" s="12"/>
      <c r="G18" s="15">
        <v>60</v>
      </c>
    </row>
    <row r="19" spans="2:7" ht="28.2" x14ac:dyDescent="0.3">
      <c r="B19" s="4" t="s">
        <v>7</v>
      </c>
      <c r="C19" s="13">
        <f>SUM(C11:C18)</f>
        <v>405.03719999999998</v>
      </c>
      <c r="D19" s="13">
        <f>SUM(D11:D18)</f>
        <v>620.01420000000007</v>
      </c>
      <c r="E19" s="13">
        <f>SUM(E11:E18)</f>
        <v>298.81920000000002</v>
      </c>
      <c r="F19" s="13">
        <f>SUM(F11:F18)</f>
        <v>196.77720000000002</v>
      </c>
      <c r="G19" s="13">
        <f>SUM(G11:G18)</f>
        <v>351.77719999999999</v>
      </c>
    </row>
    <row r="20" spans="2:7" x14ac:dyDescent="0.3">
      <c r="B20" s="1" t="s">
        <v>22</v>
      </c>
      <c r="C20" s="12">
        <f>C19*20%</f>
        <v>81.007440000000003</v>
      </c>
      <c r="D20" s="12">
        <f>D19*20%</f>
        <v>124.00284000000002</v>
      </c>
      <c r="E20" s="12">
        <f>E19*20%</f>
        <v>59.763840000000009</v>
      </c>
      <c r="F20" s="12">
        <f>F19*20%</f>
        <v>39.355440000000009</v>
      </c>
      <c r="G20" s="12">
        <f>G19*20%</f>
        <v>70.355440000000002</v>
      </c>
    </row>
    <row r="21" spans="2:7" x14ac:dyDescent="0.3">
      <c r="B21" s="1" t="s">
        <v>4</v>
      </c>
      <c r="C21" s="12">
        <f>(C19+C20)*20%</f>
        <v>97.208928</v>
      </c>
      <c r="D21" s="12">
        <f>(D19+D20)*20%</f>
        <v>148.80340800000002</v>
      </c>
      <c r="E21" s="12">
        <f>(E19+E20)*20%</f>
        <v>71.716608000000008</v>
      </c>
      <c r="F21" s="12">
        <f>(F19+F20)*20%</f>
        <v>47.226528000000009</v>
      </c>
      <c r="G21" s="12">
        <f>(G19+G20)*20%</f>
        <v>84.426528000000005</v>
      </c>
    </row>
    <row r="22" spans="2:7" x14ac:dyDescent="0.3">
      <c r="B22" s="1" t="s">
        <v>5</v>
      </c>
      <c r="C22" s="13">
        <f>SUM(C19:C21)</f>
        <v>583.25356799999997</v>
      </c>
      <c r="D22" s="13">
        <f>SUM(D19:D21)</f>
        <v>892.82044800000006</v>
      </c>
      <c r="E22" s="13">
        <f t="shared" ref="E22:G22" si="0">SUM(E19:E21)</f>
        <v>430.29964800000005</v>
      </c>
      <c r="F22" s="13">
        <f t="shared" si="0"/>
        <v>283.35916800000007</v>
      </c>
      <c r="G22" s="13">
        <f t="shared" si="0"/>
        <v>506.559168</v>
      </c>
    </row>
    <row r="23" spans="2:7" x14ac:dyDescent="0.3">
      <c r="B23" s="1" t="s">
        <v>24</v>
      </c>
      <c r="C23" s="13">
        <f>C22/20</f>
        <v>29.162678399999997</v>
      </c>
      <c r="D23" s="13">
        <f>D22/20</f>
        <v>44.641022400000004</v>
      </c>
      <c r="E23" s="13"/>
      <c r="F23" s="13"/>
      <c r="G23" s="13"/>
    </row>
    <row r="24" spans="2:7" ht="15" x14ac:dyDescent="0.25">
      <c r="B24" s="16"/>
      <c r="C24" s="17"/>
      <c r="D24" s="17"/>
      <c r="E24" s="17"/>
      <c r="F24" s="17"/>
      <c r="G24" s="17"/>
    </row>
    <row r="25" spans="2:7" ht="31.2" x14ac:dyDescent="0.3">
      <c r="B25" s="6" t="s">
        <v>14</v>
      </c>
      <c r="C25" s="8"/>
      <c r="D25" s="8"/>
      <c r="F25" s="18" t="s">
        <v>27</v>
      </c>
      <c r="G25" s="18"/>
    </row>
    <row r="26" spans="2:7" ht="25.5" customHeight="1" x14ac:dyDescent="0.3">
      <c r="B26" s="8" t="s">
        <v>28</v>
      </c>
      <c r="C26" s="8"/>
      <c r="D26" s="8"/>
      <c r="F26" s="18" t="s">
        <v>29</v>
      </c>
      <c r="G26" s="18"/>
    </row>
    <row r="27" spans="2:7" ht="25.5" customHeight="1" x14ac:dyDescent="0.3">
      <c r="B27" s="8" t="s">
        <v>15</v>
      </c>
      <c r="C27" s="8"/>
      <c r="D27" s="8"/>
      <c r="F27" s="18" t="s">
        <v>30</v>
      </c>
      <c r="G27" s="18"/>
    </row>
  </sheetData>
  <mergeCells count="7">
    <mergeCell ref="C4:D4"/>
    <mergeCell ref="B5:G6"/>
    <mergeCell ref="B8:B9"/>
    <mergeCell ref="C8:D8"/>
    <mergeCell ref="E8:E9"/>
    <mergeCell ref="F8:F9"/>
    <mergeCell ref="G8:G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2022-03-17T12:23:59Z</cp:lastPrinted>
  <dcterms:created xsi:type="dcterms:W3CDTF">2016-04-11T05:33:18Z</dcterms:created>
  <dcterms:modified xsi:type="dcterms:W3CDTF">2022-03-17T12:24:28Z</dcterms:modified>
</cp:coreProperties>
</file>